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Swisscontact\ISA\Handbook\210818_4S Handbook\Annexes\Acheived\"/>
    </mc:Choice>
  </mc:AlternateContent>
  <xr:revisionPtr revIDLastSave="0" documentId="13_ncr:1_{DAF2C14E-6224-45CF-8B64-539EB2D3DF8D}" xr6:coauthVersionLast="47" xr6:coauthVersionMax="47" xr10:uidLastSave="{00000000-0000-0000-0000-000000000000}"/>
  <bookViews>
    <workbookView xWindow="-108" yWindow="-108" windowWidth="23256" windowHeight="12576" xr2:uid="{C9401DA5-47DB-4605-9589-424E5AC72272}"/>
  </bookViews>
  <sheets>
    <sheet name="Sampl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 s="1"/>
  <c r="E5" i="1" s="1"/>
  <c r="F9" i="1"/>
  <c r="G9" i="1" s="1"/>
  <c r="F10" i="1"/>
  <c r="G10" i="1" s="1"/>
  <c r="F14" i="1"/>
  <c r="E15" i="1"/>
  <c r="F15" i="1" s="1"/>
  <c r="G16" i="1"/>
  <c r="C19" i="1"/>
  <c r="D19" i="1" s="1"/>
  <c r="C20" i="1"/>
  <c r="D20" i="1" s="1"/>
  <c r="C21" i="1"/>
  <c r="C22" i="1"/>
  <c r="C23" i="1"/>
  <c r="C27" i="1"/>
  <c r="D27" i="1" s="1"/>
  <c r="E27" i="1" s="1"/>
  <c r="F31" i="1"/>
  <c r="G31" i="1" s="1"/>
  <c r="F32" i="1"/>
  <c r="G32" i="1" s="1"/>
  <c r="F36" i="1"/>
  <c r="E37" i="1"/>
  <c r="F37" i="1" s="1"/>
  <c r="G38" i="1"/>
  <c r="C41" i="1"/>
  <c r="C42" i="1"/>
  <c r="C43" i="1"/>
  <c r="C44" i="1"/>
  <c r="C45" i="1"/>
  <c r="D50" i="1"/>
  <c r="E50" i="1" s="1"/>
  <c r="F54" i="1"/>
  <c r="G54" i="1" s="1"/>
  <c r="G55" i="1"/>
  <c r="F56" i="1"/>
  <c r="G56" i="1" s="1"/>
  <c r="F60" i="1"/>
  <c r="E61" i="1"/>
  <c r="F61" i="1" s="1"/>
  <c r="G62" i="1"/>
  <c r="C65" i="1"/>
  <c r="C66" i="1"/>
  <c r="C67" i="1"/>
  <c r="D67" i="1" s="1"/>
  <c r="C68" i="1"/>
  <c r="C69" i="1"/>
  <c r="G33" i="1" l="1"/>
  <c r="G41" i="1" s="1"/>
  <c r="D66" i="1"/>
  <c r="D43" i="1"/>
  <c r="D45" i="1"/>
  <c r="D69" i="1"/>
  <c r="G11" i="1"/>
  <c r="G20" i="1" s="1"/>
  <c r="G57" i="1"/>
  <c r="G67" i="1" s="1"/>
  <c r="D68" i="1"/>
  <c r="D44" i="1"/>
  <c r="D41" i="1"/>
  <c r="D42" i="1"/>
  <c r="D65" i="1"/>
  <c r="D21" i="1"/>
  <c r="D22" i="1"/>
  <c r="D23" i="1"/>
  <c r="G43" i="1" l="1"/>
  <c r="E42" i="1"/>
  <c r="F42" i="1" s="1"/>
  <c r="G44" i="1"/>
  <c r="G19" i="1"/>
  <c r="G21" i="1"/>
  <c r="E44" i="1"/>
  <c r="F44" i="1" s="1"/>
  <c r="H44" i="1" s="1"/>
  <c r="G22" i="1"/>
  <c r="E21" i="1"/>
  <c r="F21" i="1" s="1"/>
  <c r="I21" i="1" s="1"/>
  <c r="G45" i="1"/>
  <c r="E41" i="1"/>
  <c r="F41" i="1" s="1"/>
  <c r="G42" i="1"/>
  <c r="E43" i="1"/>
  <c r="F43" i="1" s="1"/>
  <c r="E45" i="1"/>
  <c r="F45" i="1" s="1"/>
  <c r="I45" i="1" s="1"/>
  <c r="G23" i="1"/>
  <c r="E23" i="1"/>
  <c r="F23" i="1" s="1"/>
  <c r="I23" i="1" s="1"/>
  <c r="E22" i="1"/>
  <c r="F22" i="1" s="1"/>
  <c r="H22" i="1" s="1"/>
  <c r="E68" i="1"/>
  <c r="F68" i="1" s="1"/>
  <c r="E19" i="1"/>
  <c r="F19" i="1" s="1"/>
  <c r="G66" i="1"/>
  <c r="E20" i="1"/>
  <c r="F20" i="1" s="1"/>
  <c r="I20" i="1" s="1"/>
  <c r="G68" i="1"/>
  <c r="H42" i="1"/>
  <c r="I42" i="1"/>
  <c r="H41" i="1"/>
  <c r="I41" i="1"/>
  <c r="I44" i="1"/>
  <c r="G65" i="1"/>
  <c r="E69" i="1"/>
  <c r="F69" i="1" s="1"/>
  <c r="E66" i="1"/>
  <c r="F66" i="1" s="1"/>
  <c r="E67" i="1"/>
  <c r="F67" i="1" s="1"/>
  <c r="E65" i="1"/>
  <c r="F65" i="1" s="1"/>
  <c r="I68" i="1"/>
  <c r="H68" i="1"/>
  <c r="G69" i="1"/>
  <c r="H21" i="1" l="1"/>
  <c r="I22" i="1"/>
  <c r="H43" i="1"/>
  <c r="I43" i="1"/>
  <c r="H45" i="1"/>
  <c r="H23" i="1"/>
  <c r="H20" i="1"/>
  <c r="I19" i="1"/>
  <c r="H19" i="1"/>
  <c r="H65" i="1"/>
  <c r="I65" i="1"/>
  <c r="H69" i="1"/>
  <c r="I69" i="1"/>
  <c r="I67" i="1"/>
  <c r="H67" i="1"/>
  <c r="H66" i="1"/>
  <c r="I66" i="1"/>
</calcChain>
</file>

<file path=xl/sharedStrings.xml><?xml version="1.0" encoding="utf-8"?>
<sst xmlns="http://schemas.openxmlformats.org/spreadsheetml/2006/main" count="117" uniqueCount="45">
  <si>
    <t>Rice Broadcasting</t>
  </si>
  <si>
    <t xml:space="preserve">Machine capacity </t>
  </si>
  <si>
    <t>6 hours/Day</t>
  </si>
  <si>
    <t>20 days/Season</t>
  </si>
  <si>
    <t>2 Season/Year</t>
  </si>
  <si>
    <t>1HA/1Hr</t>
  </si>
  <si>
    <t>Expenses</t>
  </si>
  <si>
    <t>Variable Cost</t>
  </si>
  <si>
    <t>Unit</t>
  </si>
  <si>
    <t>Amount</t>
  </si>
  <si>
    <t>Price per unit in R</t>
  </si>
  <si>
    <t>Price per unit in USD</t>
  </si>
  <si>
    <t>Total Price</t>
  </si>
  <si>
    <t>Fuel</t>
  </si>
  <si>
    <t>L/HA</t>
  </si>
  <si>
    <t>Operators</t>
  </si>
  <si>
    <t>Person</t>
  </si>
  <si>
    <t>Variable Cost/Ha</t>
  </si>
  <si>
    <t>Fixed Cost</t>
  </si>
  <si>
    <t>Maintenance</t>
  </si>
  <si>
    <t>Lumpsum per year</t>
  </si>
  <si>
    <t>Deprecitation Cost</t>
  </si>
  <si>
    <t>Year</t>
  </si>
  <si>
    <t>Fixed Cost/Year</t>
  </si>
  <si>
    <t>Income</t>
  </si>
  <si>
    <t>Price per HA in R</t>
  </si>
  <si>
    <t>Price per HA in USD</t>
  </si>
  <si>
    <t>Gross income</t>
  </si>
  <si>
    <t>Gross Profit</t>
  </si>
  <si>
    <t>Net profit</t>
  </si>
  <si>
    <t>Break even (HA)</t>
  </si>
  <si>
    <t>Percentage of ROI</t>
  </si>
  <si>
    <t>Profit Per HA</t>
  </si>
  <si>
    <t>Fertilizer Broadcasting</t>
  </si>
  <si>
    <t>40 days/Season</t>
  </si>
  <si>
    <t>2 season/Year</t>
  </si>
  <si>
    <t>Variable cost/Ha</t>
  </si>
  <si>
    <t xml:space="preserve">Rice Broadcasting + Fertilizer Broadcasting </t>
  </si>
  <si>
    <t>8 hours/Day</t>
  </si>
  <si>
    <t>60 days/Season</t>
  </si>
  <si>
    <t>2HA/1Hr</t>
  </si>
  <si>
    <t>Fuel For seedbroadcasting</t>
  </si>
  <si>
    <t>Fuel for Tractor</t>
  </si>
  <si>
    <t>Lumpsum</t>
  </si>
  <si>
    <t>Annex 05: Completed Business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</si>
</sst>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_-[$$-409]* #,##0.00_ ;_-[$$-409]* \-#,##0.00\ ;_-[$$-409]* &quot;-&quot;??_ ;_-@_ "/>
    <numFmt numFmtId="166" formatCode="_-* #,##0.00_-;\-* #,##0.00_-;_-* &quot;-&quot;??_-;_-@_-"/>
    <numFmt numFmtId="167" formatCode="_-* #,##0_-;\-* #,##0_-;_-* &quot;-&quot;??_-;_-@_-"/>
    <numFmt numFmtId="168" formatCode="_-&quot;£&quot;* #,##0.00_-;\-&quot;£&quot;* #,##0.00_-;_-&quot;£&quot;* &quot;-&quot;??_-;_-@_-"/>
    <numFmt numFmtId="169" formatCode="_([$$-409]* #,##0.00_);_([$$-409]* \(#,##0.00\);_([$$-409]* &quot;-&quot;??_);_(@_)"/>
    <numFmt numFmtId="170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5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2" fillId="0" borderId="0" xfId="0" applyFont="1"/>
    <xf numFmtId="165" fontId="0" fillId="0" borderId="0" xfId="2" applyNumberFormat="1" applyFont="1"/>
    <xf numFmtId="0" fontId="0" fillId="3" borderId="0" xfId="0" applyFill="1"/>
    <xf numFmtId="169" fontId="0" fillId="0" borderId="0" xfId="0" applyNumberFormat="1"/>
    <xf numFmtId="0" fontId="3" fillId="0" borderId="0" xfId="0" applyFont="1"/>
    <xf numFmtId="0" fontId="3" fillId="0" borderId="6" xfId="0" applyFont="1" applyBorder="1"/>
    <xf numFmtId="0" fontId="3" fillId="0" borderId="5" xfId="0" applyFont="1" applyBorder="1"/>
    <xf numFmtId="0" fontId="3" fillId="0" borderId="7" xfId="0" applyFont="1" applyBorder="1"/>
    <xf numFmtId="0" fontId="3" fillId="0" borderId="5" xfId="0" applyFont="1" applyBorder="1" applyAlignment="1">
      <alignment horizontal="left"/>
    </xf>
    <xf numFmtId="0" fontId="3" fillId="0" borderId="8" xfId="0" applyFont="1" applyBorder="1"/>
    <xf numFmtId="0" fontId="4" fillId="0" borderId="8" xfId="0" applyFont="1" applyBorder="1"/>
    <xf numFmtId="0" fontId="4" fillId="0" borderId="6" xfId="0" applyFont="1" applyBorder="1"/>
    <xf numFmtId="0" fontId="4" fillId="0" borderId="5" xfId="0" applyFont="1" applyBorder="1"/>
    <xf numFmtId="170" fontId="3" fillId="0" borderId="5" xfId="1" applyNumberFormat="1" applyFont="1" applyBorder="1"/>
    <xf numFmtId="166" fontId="3" fillId="0" borderId="5" xfId="1" applyFont="1" applyBorder="1"/>
    <xf numFmtId="165" fontId="3" fillId="0" borderId="5" xfId="0" applyNumberFormat="1" applyFont="1" applyBorder="1"/>
    <xf numFmtId="167" fontId="3" fillId="0" borderId="5" xfId="1" applyNumberFormat="1" applyFont="1" applyBorder="1"/>
    <xf numFmtId="165" fontId="3" fillId="0" borderId="16" xfId="0" applyNumberFormat="1" applyFont="1" applyBorder="1"/>
    <xf numFmtId="165" fontId="3" fillId="0" borderId="0" xfId="0" applyNumberFormat="1" applyFont="1"/>
    <xf numFmtId="166" fontId="3" fillId="0" borderId="0" xfId="1" applyFont="1" applyBorder="1"/>
    <xf numFmtId="165" fontId="4" fillId="0" borderId="15" xfId="0" applyNumberFormat="1" applyFont="1" applyBorder="1"/>
    <xf numFmtId="165" fontId="4" fillId="0" borderId="14" xfId="0" applyNumberFormat="1" applyFont="1" applyBorder="1"/>
    <xf numFmtId="165" fontId="4" fillId="0" borderId="5" xfId="0" applyNumberFormat="1" applyFont="1" applyBorder="1"/>
    <xf numFmtId="166" fontId="4" fillId="0" borderId="5" xfId="1" applyFont="1" applyBorder="1"/>
    <xf numFmtId="165" fontId="4" fillId="0" borderId="13" xfId="0" applyNumberFormat="1" applyFont="1" applyBorder="1"/>
    <xf numFmtId="165" fontId="4" fillId="0" borderId="12" xfId="0" applyNumberFormat="1" applyFont="1" applyBorder="1"/>
    <xf numFmtId="0" fontId="4" fillId="0" borderId="5" xfId="0" applyFont="1" applyBorder="1" applyAlignment="1">
      <alignment vertical="center" wrapText="1"/>
    </xf>
    <xf numFmtId="166" fontId="3" fillId="0" borderId="6" xfId="1" applyFont="1" applyBorder="1"/>
    <xf numFmtId="165" fontId="3" fillId="0" borderId="5" xfId="2" applyNumberFormat="1" applyFont="1" applyBorder="1"/>
    <xf numFmtId="2" fontId="3" fillId="0" borderId="5" xfId="0" applyNumberFormat="1" applyFont="1" applyBorder="1"/>
    <xf numFmtId="9" fontId="3" fillId="0" borderId="5" xfId="3" applyFont="1" applyBorder="1"/>
    <xf numFmtId="165" fontId="3" fillId="0" borderId="4" xfId="0" applyNumberFormat="1" applyFont="1" applyBorder="1"/>
    <xf numFmtId="166" fontId="3" fillId="3" borderId="6" xfId="1" applyFont="1" applyFill="1" applyBorder="1"/>
    <xf numFmtId="165" fontId="3" fillId="3" borderId="5" xfId="0" applyNumberFormat="1" applyFont="1" applyFill="1" applyBorder="1"/>
    <xf numFmtId="165" fontId="3" fillId="3" borderId="5" xfId="2" applyNumberFormat="1" applyFont="1" applyFill="1" applyBorder="1"/>
    <xf numFmtId="2" fontId="3" fillId="3" borderId="5" xfId="0" applyNumberFormat="1" applyFont="1" applyFill="1" applyBorder="1"/>
    <xf numFmtId="166" fontId="3" fillId="0" borderId="3" xfId="1" applyFont="1" applyBorder="1"/>
    <xf numFmtId="165" fontId="3" fillId="0" borderId="2" xfId="0" applyNumberFormat="1" applyFont="1" applyBorder="1"/>
    <xf numFmtId="165" fontId="3" fillId="0" borderId="2" xfId="2" applyNumberFormat="1" applyFont="1" applyBorder="1"/>
    <xf numFmtId="2" fontId="3" fillId="0" borderId="2" xfId="0" applyNumberFormat="1" applyFont="1" applyBorder="1"/>
    <xf numFmtId="9" fontId="3" fillId="0" borderId="2" xfId="3" applyFont="1" applyBorder="1"/>
    <xf numFmtId="165" fontId="3" fillId="0" borderId="1" xfId="0" applyNumberFormat="1" applyFont="1" applyBorder="1"/>
    <xf numFmtId="0" fontId="4" fillId="0" borderId="5" xfId="0" applyFont="1" applyBorder="1" applyAlignment="1">
      <alignment wrapText="1"/>
    </xf>
    <xf numFmtId="165" fontId="3" fillId="0" borderId="5" xfId="1" applyNumberFormat="1" applyFont="1" applyBorder="1"/>
    <xf numFmtId="2" fontId="3" fillId="0" borderId="0" xfId="0" applyNumberFormat="1" applyFont="1" applyAlignment="1">
      <alignment wrapText="1"/>
    </xf>
    <xf numFmtId="2" fontId="3" fillId="0" borderId="7" xfId="0" applyNumberFormat="1" applyFont="1" applyBorder="1"/>
    <xf numFmtId="2" fontId="3" fillId="0" borderId="0" xfId="0" applyNumberFormat="1" applyFont="1"/>
    <xf numFmtId="0" fontId="4" fillId="0" borderId="0" xfId="0" applyFont="1"/>
    <xf numFmtId="164" fontId="3" fillId="0" borderId="0" xfId="0" applyNumberFormat="1" applyFont="1"/>
    <xf numFmtId="0" fontId="4" fillId="0" borderId="6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6" xfId="0" applyFont="1" applyBorder="1" applyAlignment="1">
      <alignment vertical="center" wrapText="1"/>
    </xf>
    <xf numFmtId="0" fontId="4" fillId="2" borderId="11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/>
    </xf>
    <xf numFmtId="0" fontId="5" fillId="0" borderId="0" xfId="0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DEFBA-FA38-4ED0-BA1E-F12D00C5B1E4}">
  <dimension ref="A1:P75"/>
  <sheetViews>
    <sheetView tabSelected="1" topLeftCell="B19" zoomScale="85" zoomScaleNormal="85" workbookViewId="0">
      <selection activeCell="K10" sqref="K10"/>
    </sheetView>
  </sheetViews>
  <sheetFormatPr defaultRowHeight="14.4" x14ac:dyDescent="0.3"/>
  <cols>
    <col min="1" max="1" width="1" hidden="1" customWidth="1"/>
    <col min="2" max="4" width="10.33203125" style="8" customWidth="1"/>
    <col min="5" max="5" width="12" style="8" customWidth="1"/>
    <col min="6" max="6" width="10.33203125" style="8" customWidth="1"/>
    <col min="7" max="9" width="11.33203125" style="8" customWidth="1"/>
    <col min="10" max="10" width="14" customWidth="1"/>
    <col min="11" max="11" width="13.44140625" customWidth="1"/>
    <col min="12" max="12" width="15.109375" customWidth="1"/>
    <col min="13" max="13" width="21.44140625" customWidth="1"/>
    <col min="14" max="14" width="11.33203125" customWidth="1"/>
    <col min="15" max="15" width="10.33203125" bestFit="1" customWidth="1"/>
    <col min="16" max="16" width="11" customWidth="1"/>
    <col min="17" max="17" width="12" customWidth="1"/>
    <col min="18" max="18" width="9.6640625" bestFit="1" customWidth="1"/>
  </cols>
  <sheetData>
    <row r="1" spans="1:16" ht="23.4" x14ac:dyDescent="0.45">
      <c r="A1" s="8"/>
      <c r="B1" s="59" t="s">
        <v>44</v>
      </c>
    </row>
    <row r="2" spans="1:16" ht="15" thickBot="1" x14ac:dyDescent="0.35">
      <c r="A2" s="8"/>
    </row>
    <row r="3" spans="1:16" x14ac:dyDescent="0.3">
      <c r="A3" s="8"/>
      <c r="B3" s="56" t="s">
        <v>0</v>
      </c>
      <c r="C3" s="57"/>
      <c r="D3" s="57"/>
      <c r="E3" s="57"/>
      <c r="F3" s="57"/>
      <c r="G3" s="57"/>
      <c r="H3" s="57"/>
      <c r="I3" s="58"/>
    </row>
    <row r="4" spans="1:16" x14ac:dyDescent="0.3">
      <c r="A4" s="8"/>
      <c r="B4" s="9" t="s">
        <v>1</v>
      </c>
      <c r="C4" s="10" t="s">
        <v>2</v>
      </c>
      <c r="D4" s="10" t="s">
        <v>3</v>
      </c>
      <c r="E4" s="10" t="s">
        <v>4</v>
      </c>
      <c r="I4" s="11"/>
    </row>
    <row r="5" spans="1:16" x14ac:dyDescent="0.3">
      <c r="A5" s="8"/>
      <c r="B5" s="9" t="s">
        <v>5</v>
      </c>
      <c r="C5" s="12">
        <f>6*1</f>
        <v>6</v>
      </c>
      <c r="D5" s="10">
        <f>C5*20</f>
        <v>120</v>
      </c>
      <c r="E5" s="10">
        <f>D5*2</f>
        <v>240</v>
      </c>
      <c r="I5" s="11"/>
    </row>
    <row r="6" spans="1:16" x14ac:dyDescent="0.3">
      <c r="A6" s="8"/>
      <c r="B6" s="13"/>
      <c r="I6" s="11"/>
      <c r="N6" s="1"/>
      <c r="O6" s="1"/>
      <c r="P6" s="1"/>
    </row>
    <row r="7" spans="1:16" x14ac:dyDescent="0.3">
      <c r="A7" s="8"/>
      <c r="B7" s="14" t="s">
        <v>6</v>
      </c>
      <c r="I7" s="11"/>
      <c r="O7" s="1"/>
    </row>
    <row r="8" spans="1:16" x14ac:dyDescent="0.3">
      <c r="A8" s="8"/>
      <c r="B8" s="15" t="s">
        <v>7</v>
      </c>
      <c r="C8" s="16" t="s">
        <v>8</v>
      </c>
      <c r="D8" s="16" t="s">
        <v>9</v>
      </c>
      <c r="E8" s="16" t="s">
        <v>10</v>
      </c>
      <c r="F8" s="16" t="s">
        <v>11</v>
      </c>
      <c r="G8" s="16" t="s">
        <v>12</v>
      </c>
      <c r="I8" s="11"/>
    </row>
    <row r="9" spans="1:16" x14ac:dyDescent="0.3">
      <c r="A9" s="8"/>
      <c r="B9" s="9" t="s">
        <v>13</v>
      </c>
      <c r="C9" s="10" t="s">
        <v>14</v>
      </c>
      <c r="D9" s="17">
        <v>0.4</v>
      </c>
      <c r="E9" s="18">
        <v>4000</v>
      </c>
      <c r="F9" s="19">
        <f>E9/4000</f>
        <v>1</v>
      </c>
      <c r="G9" s="19">
        <f>D9*F9</f>
        <v>0.4</v>
      </c>
      <c r="I9" s="11"/>
    </row>
    <row r="10" spans="1:16" ht="15" thickBot="1" x14ac:dyDescent="0.35">
      <c r="A10" s="8"/>
      <c r="B10" s="9" t="s">
        <v>15</v>
      </c>
      <c r="C10" s="10" t="s">
        <v>16</v>
      </c>
      <c r="D10" s="20">
        <v>2</v>
      </c>
      <c r="E10" s="18">
        <v>5000</v>
      </c>
      <c r="F10" s="21">
        <f>E10/4000</f>
        <v>1.25</v>
      </c>
      <c r="G10" s="21">
        <f>D10*F10</f>
        <v>2.5</v>
      </c>
      <c r="I10" s="11"/>
    </row>
    <row r="11" spans="1:16" ht="15" thickBot="1" x14ac:dyDescent="0.35">
      <c r="A11" s="8"/>
      <c r="B11" s="13"/>
      <c r="D11" s="22"/>
      <c r="E11" s="23"/>
      <c r="F11" s="24" t="s">
        <v>17</v>
      </c>
      <c r="G11" s="25">
        <f>SUM(G9:G10)</f>
        <v>2.9</v>
      </c>
      <c r="I11" s="11"/>
    </row>
    <row r="12" spans="1:16" x14ac:dyDescent="0.3">
      <c r="A12" s="8"/>
      <c r="B12" s="13"/>
      <c r="I12" s="11"/>
    </row>
    <row r="13" spans="1:16" x14ac:dyDescent="0.3">
      <c r="A13" s="8"/>
      <c r="B13" s="15" t="s">
        <v>18</v>
      </c>
      <c r="C13" s="16" t="s">
        <v>8</v>
      </c>
      <c r="D13" s="26" t="s">
        <v>9</v>
      </c>
      <c r="E13" s="27" t="s">
        <v>10</v>
      </c>
      <c r="F13" s="26" t="s">
        <v>11</v>
      </c>
      <c r="G13" s="26" t="s">
        <v>12</v>
      </c>
      <c r="I13" s="11"/>
    </row>
    <row r="14" spans="1:16" x14ac:dyDescent="0.3">
      <c r="A14" s="8"/>
      <c r="B14" s="9" t="s">
        <v>19</v>
      </c>
      <c r="C14" s="10" t="s">
        <v>20</v>
      </c>
      <c r="D14" s="20">
        <v>1</v>
      </c>
      <c r="E14" s="18">
        <v>100000</v>
      </c>
      <c r="F14" s="19">
        <f>E14/4000</f>
        <v>25</v>
      </c>
      <c r="G14" s="19">
        <v>25</v>
      </c>
      <c r="I14" s="11"/>
      <c r="J14" s="7"/>
    </row>
    <row r="15" spans="1:16" x14ac:dyDescent="0.3">
      <c r="A15" s="8"/>
      <c r="B15" s="9" t="s">
        <v>21</v>
      </c>
      <c r="C15" s="10" t="s">
        <v>22</v>
      </c>
      <c r="D15" s="20">
        <v>3</v>
      </c>
      <c r="E15" s="18">
        <f>(1075*4000/D15)</f>
        <v>1433333.3333333333</v>
      </c>
      <c r="F15" s="19">
        <f>E15/4000</f>
        <v>358.33333333333331</v>
      </c>
      <c r="G15" s="19">
        <v>358</v>
      </c>
      <c r="I15" s="11"/>
      <c r="J15" s="7"/>
    </row>
    <row r="16" spans="1:16" ht="15" thickBot="1" x14ac:dyDescent="0.35">
      <c r="A16" s="8"/>
      <c r="B16" s="13"/>
      <c r="F16" s="28" t="s">
        <v>23</v>
      </c>
      <c r="G16" s="29">
        <f>SUM(G14:G15)</f>
        <v>383</v>
      </c>
      <c r="I16" s="11"/>
    </row>
    <row r="17" spans="1:13" x14ac:dyDescent="0.3">
      <c r="A17" s="8"/>
      <c r="B17" s="14" t="s">
        <v>24</v>
      </c>
      <c r="I17" s="11"/>
    </row>
    <row r="18" spans="1:13" ht="23.4" customHeight="1" x14ac:dyDescent="0.3">
      <c r="A18" s="8"/>
      <c r="B18" s="55" t="s">
        <v>25</v>
      </c>
      <c r="C18" s="30" t="s">
        <v>26</v>
      </c>
      <c r="D18" s="30" t="s">
        <v>27</v>
      </c>
      <c r="E18" s="30" t="s">
        <v>28</v>
      </c>
      <c r="F18" s="30" t="s">
        <v>29</v>
      </c>
      <c r="G18" s="30" t="s">
        <v>30</v>
      </c>
      <c r="H18" s="30" t="s">
        <v>31</v>
      </c>
      <c r="I18" s="30" t="s">
        <v>32</v>
      </c>
      <c r="J18" s="6"/>
    </row>
    <row r="19" spans="1:13" ht="15" thickBot="1" x14ac:dyDescent="0.35">
      <c r="A19" s="8"/>
      <c r="B19" s="31">
        <v>15000</v>
      </c>
      <c r="C19" s="19">
        <f>B19/4000</f>
        <v>3.75</v>
      </c>
      <c r="D19" s="32">
        <f>C19*E5</f>
        <v>900</v>
      </c>
      <c r="E19" s="32">
        <f>D19-(G11*E5)</f>
        <v>204</v>
      </c>
      <c r="F19" s="32">
        <f>E19-G16</f>
        <v>-179</v>
      </c>
      <c r="G19" s="33">
        <f>G16/(C19-G11)</f>
        <v>450.58823529411762</v>
      </c>
      <c r="H19" s="34">
        <f>F19/1075</f>
        <v>-0.16651162790697674</v>
      </c>
      <c r="I19" s="45">
        <f>F19/240</f>
        <v>-0.74583333333333335</v>
      </c>
    </row>
    <row r="20" spans="1:13" ht="15" thickBot="1" x14ac:dyDescent="0.35">
      <c r="A20" s="8"/>
      <c r="B20" s="31">
        <v>18000</v>
      </c>
      <c r="C20" s="19">
        <f>B20/4000</f>
        <v>4.5</v>
      </c>
      <c r="D20" s="32">
        <f>C20*E5</f>
        <v>1080</v>
      </c>
      <c r="E20" s="32">
        <f>D20-(G11*E5)</f>
        <v>384</v>
      </c>
      <c r="F20" s="32">
        <f>E20-G16</f>
        <v>1</v>
      </c>
      <c r="G20" s="33">
        <f>G16/(C20-G11)</f>
        <v>239.375</v>
      </c>
      <c r="H20" s="34">
        <f>F20/1075</f>
        <v>9.3023255813953494E-4</v>
      </c>
      <c r="I20" s="45">
        <f>F20/240</f>
        <v>4.1666666666666666E-3</v>
      </c>
    </row>
    <row r="21" spans="1:13" ht="15" thickBot="1" x14ac:dyDescent="0.35">
      <c r="A21" s="8"/>
      <c r="B21" s="36">
        <v>20000</v>
      </c>
      <c r="C21" s="37">
        <f>B21/4000</f>
        <v>5</v>
      </c>
      <c r="D21" s="38">
        <f>C21*E5</f>
        <v>1200</v>
      </c>
      <c r="E21" s="38">
        <f>D21-(G11*E5)</f>
        <v>504</v>
      </c>
      <c r="F21" s="38">
        <f>E21-G15</f>
        <v>146</v>
      </c>
      <c r="G21" s="39">
        <f>G16/(C21-G11)</f>
        <v>182.38095238095238</v>
      </c>
      <c r="H21" s="34">
        <f>F21/1075</f>
        <v>0.13581395348837208</v>
      </c>
      <c r="I21" s="45">
        <f>F21/240</f>
        <v>0.60833333333333328</v>
      </c>
    </row>
    <row r="22" spans="1:13" ht="15" thickBot="1" x14ac:dyDescent="0.35">
      <c r="A22" s="8"/>
      <c r="B22" s="31">
        <v>25000</v>
      </c>
      <c r="C22" s="19">
        <f>B22/4000</f>
        <v>6.25</v>
      </c>
      <c r="D22" s="32">
        <f>C22*E5</f>
        <v>1500</v>
      </c>
      <c r="E22" s="32">
        <f>D22-(G11*E5)</f>
        <v>804</v>
      </c>
      <c r="F22" s="32">
        <f>E22-G16</f>
        <v>421</v>
      </c>
      <c r="G22" s="33">
        <f>G16/(C22-G11)</f>
        <v>114.32835820895522</v>
      </c>
      <c r="H22" s="34">
        <f>F22/1075</f>
        <v>0.39162790697674421</v>
      </c>
      <c r="I22" s="45">
        <f>F22/240</f>
        <v>1.7541666666666667</v>
      </c>
    </row>
    <row r="23" spans="1:13" ht="15" thickBot="1" x14ac:dyDescent="0.35">
      <c r="A23" s="8"/>
      <c r="B23" s="40">
        <v>30000</v>
      </c>
      <c r="C23" s="41">
        <f>B23/4000</f>
        <v>7.5</v>
      </c>
      <c r="D23" s="42">
        <f>C23*E5</f>
        <v>1800</v>
      </c>
      <c r="E23" s="42">
        <f>D23-(G11*E5)</f>
        <v>1104</v>
      </c>
      <c r="F23" s="42">
        <f>E23-G16</f>
        <v>721</v>
      </c>
      <c r="G23" s="43">
        <f>G16/(C23-G11)</f>
        <v>83.260869565217391</v>
      </c>
      <c r="H23" s="44">
        <f>F23/1075</f>
        <v>0.67069767441860462</v>
      </c>
      <c r="I23" s="45">
        <f>F23/240</f>
        <v>3.0041666666666669</v>
      </c>
    </row>
    <row r="24" spans="1:13" ht="54" customHeight="1" thickBot="1" x14ac:dyDescent="0.35">
      <c r="E24" s="22"/>
    </row>
    <row r="25" spans="1:13" x14ac:dyDescent="0.3">
      <c r="B25" s="56" t="s">
        <v>33</v>
      </c>
      <c r="C25" s="57"/>
      <c r="D25" s="57"/>
      <c r="E25" s="57"/>
      <c r="F25" s="57"/>
      <c r="G25" s="57"/>
      <c r="H25" s="57"/>
      <c r="I25" s="58"/>
    </row>
    <row r="26" spans="1:13" x14ac:dyDescent="0.3">
      <c r="B26" s="9" t="s">
        <v>1</v>
      </c>
      <c r="C26" s="10" t="s">
        <v>2</v>
      </c>
      <c r="D26" s="10" t="s">
        <v>34</v>
      </c>
      <c r="E26" s="10" t="s">
        <v>35</v>
      </c>
      <c r="I26" s="11"/>
    </row>
    <row r="27" spans="1:13" x14ac:dyDescent="0.3">
      <c r="B27" s="9" t="s">
        <v>5</v>
      </c>
      <c r="C27" s="10">
        <f>6*1</f>
        <v>6</v>
      </c>
      <c r="D27" s="10">
        <f>C27*40</f>
        <v>240</v>
      </c>
      <c r="E27" s="10">
        <f>D27*2</f>
        <v>480</v>
      </c>
      <c r="I27" s="11"/>
      <c r="M27" s="5"/>
    </row>
    <row r="28" spans="1:13" x14ac:dyDescent="0.3">
      <c r="B28" s="13"/>
      <c r="I28" s="11"/>
      <c r="L28" s="4"/>
      <c r="M28" s="3"/>
    </row>
    <row r="29" spans="1:13" x14ac:dyDescent="0.3">
      <c r="B29" s="14" t="s">
        <v>6</v>
      </c>
      <c r="I29" s="11"/>
    </row>
    <row r="30" spans="1:13" x14ac:dyDescent="0.3">
      <c r="B30" s="15" t="s">
        <v>7</v>
      </c>
      <c r="C30" s="16" t="s">
        <v>8</v>
      </c>
      <c r="D30" s="16" t="s">
        <v>9</v>
      </c>
      <c r="E30" s="16" t="s">
        <v>10</v>
      </c>
      <c r="F30" s="16" t="s">
        <v>11</v>
      </c>
      <c r="G30" s="16" t="s">
        <v>12</v>
      </c>
      <c r="I30" s="11"/>
    </row>
    <row r="31" spans="1:13" x14ac:dyDescent="0.3">
      <c r="B31" s="9" t="s">
        <v>13</v>
      </c>
      <c r="C31" s="10" t="s">
        <v>14</v>
      </c>
      <c r="D31" s="18">
        <v>0.4</v>
      </c>
      <c r="E31" s="18">
        <v>4000</v>
      </c>
      <c r="F31" s="47">
        <f>E31/4000</f>
        <v>1</v>
      </c>
      <c r="G31" s="47">
        <f>D31*F31</f>
        <v>0.4</v>
      </c>
      <c r="I31" s="11"/>
    </row>
    <row r="32" spans="1:13" x14ac:dyDescent="0.3">
      <c r="B32" s="9" t="s">
        <v>15</v>
      </c>
      <c r="C32" s="10" t="s">
        <v>16</v>
      </c>
      <c r="D32" s="20">
        <v>2</v>
      </c>
      <c r="E32" s="18">
        <v>5000</v>
      </c>
      <c r="F32" s="47">
        <f>E32/4000</f>
        <v>1.25</v>
      </c>
      <c r="G32" s="47">
        <f>D32*F32</f>
        <v>2.5</v>
      </c>
      <c r="I32" s="11"/>
      <c r="L32" s="3"/>
    </row>
    <row r="33" spans="2:12" x14ac:dyDescent="0.3">
      <c r="B33" s="13"/>
      <c r="F33" s="16" t="s">
        <v>36</v>
      </c>
      <c r="G33" s="26">
        <f>SUM(G31:G32)</f>
        <v>2.9</v>
      </c>
      <c r="I33" s="11"/>
      <c r="L33" s="3"/>
    </row>
    <row r="34" spans="2:12" x14ac:dyDescent="0.3">
      <c r="B34" s="13"/>
      <c r="I34" s="11"/>
      <c r="L34" s="3"/>
    </row>
    <row r="35" spans="2:12" x14ac:dyDescent="0.3">
      <c r="B35" s="15" t="s">
        <v>18</v>
      </c>
      <c r="C35" s="16" t="s">
        <v>8</v>
      </c>
      <c r="D35" s="26" t="s">
        <v>9</v>
      </c>
      <c r="E35" s="27" t="s">
        <v>10</v>
      </c>
      <c r="F35" s="26" t="s">
        <v>11</v>
      </c>
      <c r="G35" s="26" t="s">
        <v>12</v>
      </c>
      <c r="I35" s="11"/>
      <c r="L35" s="3"/>
    </row>
    <row r="36" spans="2:12" x14ac:dyDescent="0.3">
      <c r="B36" s="9" t="s">
        <v>19</v>
      </c>
      <c r="C36" s="10" t="s">
        <v>20</v>
      </c>
      <c r="D36" s="10">
        <v>1</v>
      </c>
      <c r="E36" s="18">
        <v>200000</v>
      </c>
      <c r="F36" s="19">
        <f>E36/4000</f>
        <v>50</v>
      </c>
      <c r="G36" s="19">
        <v>50</v>
      </c>
      <c r="I36" s="11"/>
      <c r="L36" s="3"/>
    </row>
    <row r="37" spans="2:12" x14ac:dyDescent="0.3">
      <c r="B37" s="9" t="s">
        <v>21</v>
      </c>
      <c r="C37" s="10" t="s">
        <v>22</v>
      </c>
      <c r="D37" s="10">
        <v>3</v>
      </c>
      <c r="E37" s="18">
        <f>(1075*4000/D37)</f>
        <v>1433333.3333333333</v>
      </c>
      <c r="F37" s="19">
        <f>E37/4000</f>
        <v>358.33333333333331</v>
      </c>
      <c r="G37" s="19">
        <v>358</v>
      </c>
      <c r="I37" s="11"/>
    </row>
    <row r="38" spans="2:12" x14ac:dyDescent="0.3">
      <c r="B38" s="13"/>
      <c r="F38" s="16" t="s">
        <v>23</v>
      </c>
      <c r="G38" s="26">
        <f>SUM(G36:G37)</f>
        <v>408</v>
      </c>
      <c r="I38" s="11"/>
    </row>
    <row r="39" spans="2:12" x14ac:dyDescent="0.3">
      <c r="B39" s="14" t="s">
        <v>24</v>
      </c>
      <c r="I39" s="11"/>
    </row>
    <row r="40" spans="2:12" ht="27.6" x14ac:dyDescent="0.3">
      <c r="B40" s="53" t="s">
        <v>25</v>
      </c>
      <c r="C40" s="46" t="s">
        <v>26</v>
      </c>
      <c r="D40" s="46" t="s">
        <v>27</v>
      </c>
      <c r="E40" s="46" t="s">
        <v>28</v>
      </c>
      <c r="F40" s="46" t="s">
        <v>29</v>
      </c>
      <c r="G40" s="46" t="s">
        <v>30</v>
      </c>
      <c r="H40" s="46" t="s">
        <v>31</v>
      </c>
      <c r="I40" s="54" t="s">
        <v>32</v>
      </c>
    </row>
    <row r="41" spans="2:12" x14ac:dyDescent="0.3">
      <c r="B41" s="31">
        <v>15000</v>
      </c>
      <c r="C41" s="19">
        <f>B41/4000</f>
        <v>3.75</v>
      </c>
      <c r="D41" s="19">
        <f>C41*E27</f>
        <v>1800</v>
      </c>
      <c r="E41" s="19">
        <f>D41-(G33*E27)</f>
        <v>408</v>
      </c>
      <c r="F41" s="19">
        <f>E41-G38</f>
        <v>0</v>
      </c>
      <c r="G41" s="33">
        <f>G38/(C41-G33)</f>
        <v>479.99999999999994</v>
      </c>
      <c r="H41" s="34">
        <f>F41/1075</f>
        <v>0</v>
      </c>
      <c r="I41" s="35">
        <f>F41/480</f>
        <v>0</v>
      </c>
    </row>
    <row r="42" spans="2:12" x14ac:dyDescent="0.3">
      <c r="B42" s="31">
        <v>18000</v>
      </c>
      <c r="C42" s="19">
        <f>B42/4000</f>
        <v>4.5</v>
      </c>
      <c r="D42" s="19">
        <f>C42*E27</f>
        <v>2160</v>
      </c>
      <c r="E42" s="19">
        <f>D42-(G33*E27)</f>
        <v>768</v>
      </c>
      <c r="F42" s="19">
        <f>E42-G38</f>
        <v>360</v>
      </c>
      <c r="G42" s="33">
        <f>G38/(C42-G33)</f>
        <v>255</v>
      </c>
      <c r="H42" s="34">
        <f>F42/1075</f>
        <v>0.33488372093023255</v>
      </c>
      <c r="I42" s="35">
        <f>F42/480</f>
        <v>0.75</v>
      </c>
    </row>
    <row r="43" spans="2:12" x14ac:dyDescent="0.3">
      <c r="B43" s="31">
        <v>20000</v>
      </c>
      <c r="C43" s="19">
        <f>B43/4000</f>
        <v>5</v>
      </c>
      <c r="D43" s="19">
        <f>C43*E27</f>
        <v>2400</v>
      </c>
      <c r="E43" s="19">
        <f>D43-(G33*E27)</f>
        <v>1008</v>
      </c>
      <c r="F43" s="19">
        <f>E43-G38</f>
        <v>600</v>
      </c>
      <c r="G43" s="33">
        <f>G38/(C43-G33)</f>
        <v>194.28571428571428</v>
      </c>
      <c r="H43" s="34">
        <f>F43/1075</f>
        <v>0.55813953488372092</v>
      </c>
      <c r="I43" s="35">
        <f>F43/480</f>
        <v>1.25</v>
      </c>
    </row>
    <row r="44" spans="2:12" x14ac:dyDescent="0.3">
      <c r="B44" s="31">
        <v>25000</v>
      </c>
      <c r="C44" s="19">
        <f>B44/4000</f>
        <v>6.25</v>
      </c>
      <c r="D44" s="19">
        <f>C44*E27</f>
        <v>3000</v>
      </c>
      <c r="E44" s="19">
        <f>D44-(G33*E27)</f>
        <v>1608</v>
      </c>
      <c r="F44" s="19">
        <f>E44-G38</f>
        <v>1200</v>
      </c>
      <c r="G44" s="33">
        <f>G38/(C44-G33)</f>
        <v>121.79104477611941</v>
      </c>
      <c r="H44" s="34">
        <f>F44/1075</f>
        <v>1.1162790697674418</v>
      </c>
      <c r="I44" s="35">
        <f>F44/480</f>
        <v>2.5</v>
      </c>
    </row>
    <row r="45" spans="2:12" ht="15" thickBot="1" x14ac:dyDescent="0.35">
      <c r="B45" s="40">
        <v>30000</v>
      </c>
      <c r="C45" s="41">
        <f>B45/4000</f>
        <v>7.5</v>
      </c>
      <c r="D45" s="41">
        <f>C45*E27</f>
        <v>3600</v>
      </c>
      <c r="E45" s="41">
        <f>D45-(G33*E27)</f>
        <v>2208</v>
      </c>
      <c r="F45" s="41">
        <f>E45-G38</f>
        <v>1800</v>
      </c>
      <c r="G45" s="43">
        <f>G38/(C45-G33)</f>
        <v>88.695652173913047</v>
      </c>
      <c r="H45" s="44">
        <f>F45/1075</f>
        <v>1.6744186046511629</v>
      </c>
      <c r="I45" s="45">
        <f>F45/480</f>
        <v>3.75</v>
      </c>
    </row>
    <row r="46" spans="2:12" ht="134.4" customHeight="1" thickBot="1" x14ac:dyDescent="0.35">
      <c r="I46" s="48"/>
    </row>
    <row r="47" spans="2:12" x14ac:dyDescent="0.3">
      <c r="B47" s="56" t="s">
        <v>37</v>
      </c>
      <c r="C47" s="57"/>
      <c r="D47" s="57"/>
      <c r="E47" s="57"/>
      <c r="F47" s="57"/>
      <c r="G47" s="57"/>
      <c r="H47" s="57"/>
      <c r="I47" s="58"/>
      <c r="J47" s="2"/>
    </row>
    <row r="48" spans="2:12" x14ac:dyDescent="0.3">
      <c r="B48" s="13"/>
      <c r="I48" s="49"/>
      <c r="J48" s="2"/>
    </row>
    <row r="49" spans="1:10" x14ac:dyDescent="0.3">
      <c r="B49" s="9" t="s">
        <v>1</v>
      </c>
      <c r="C49" s="10" t="s">
        <v>38</v>
      </c>
      <c r="D49" s="10" t="s">
        <v>39</v>
      </c>
      <c r="E49" s="10" t="s">
        <v>35</v>
      </c>
      <c r="I49" s="11"/>
      <c r="J49" s="2"/>
    </row>
    <row r="50" spans="1:10" x14ac:dyDescent="0.3">
      <c r="B50" s="9" t="s">
        <v>40</v>
      </c>
      <c r="C50" s="10">
        <v>8</v>
      </c>
      <c r="D50" s="10">
        <f>C50*60</f>
        <v>480</v>
      </c>
      <c r="E50" s="10">
        <f>D50*2</f>
        <v>960</v>
      </c>
      <c r="I50" s="11"/>
      <c r="J50" s="2"/>
    </row>
    <row r="51" spans="1:10" x14ac:dyDescent="0.3">
      <c r="B51" s="13"/>
      <c r="I51" s="11"/>
      <c r="J51" s="2"/>
    </row>
    <row r="52" spans="1:10" x14ac:dyDescent="0.3">
      <c r="B52" s="14" t="s">
        <v>6</v>
      </c>
      <c r="I52" s="11"/>
    </row>
    <row r="53" spans="1:10" x14ac:dyDescent="0.3">
      <c r="B53" s="15" t="s">
        <v>7</v>
      </c>
      <c r="C53" s="16" t="s">
        <v>8</v>
      </c>
      <c r="D53" s="16" t="s">
        <v>9</v>
      </c>
      <c r="E53" s="16" t="s">
        <v>10</v>
      </c>
      <c r="F53" s="16" t="s">
        <v>11</v>
      </c>
      <c r="G53" s="16" t="s">
        <v>12</v>
      </c>
      <c r="I53" s="11"/>
    </row>
    <row r="54" spans="1:10" x14ac:dyDescent="0.3">
      <c r="B54" s="10" t="s">
        <v>41</v>
      </c>
      <c r="C54" s="10" t="s">
        <v>14</v>
      </c>
      <c r="D54" s="18">
        <v>0.4</v>
      </c>
      <c r="E54" s="18">
        <v>4000</v>
      </c>
      <c r="F54" s="19">
        <f>E54/4000</f>
        <v>1</v>
      </c>
      <c r="G54" s="19">
        <f>D54*F54</f>
        <v>0.4</v>
      </c>
      <c r="I54" s="11"/>
    </row>
    <row r="55" spans="1:10" x14ac:dyDescent="0.3">
      <c r="B55" s="10" t="s">
        <v>42</v>
      </c>
      <c r="C55" s="10" t="s">
        <v>14</v>
      </c>
      <c r="D55" s="10">
        <v>0.25</v>
      </c>
      <c r="E55" s="18">
        <v>1000</v>
      </c>
      <c r="F55" s="19">
        <v>1</v>
      </c>
      <c r="G55" s="19">
        <f>D55*F55</f>
        <v>0.25</v>
      </c>
      <c r="I55" s="11"/>
    </row>
    <row r="56" spans="1:10" x14ac:dyDescent="0.3">
      <c r="B56" s="10" t="s">
        <v>15</v>
      </c>
      <c r="C56" s="10" t="s">
        <v>16</v>
      </c>
      <c r="D56" s="20">
        <v>2</v>
      </c>
      <c r="E56" s="18">
        <v>5000</v>
      </c>
      <c r="F56" s="19">
        <f>E56/4000</f>
        <v>1.25</v>
      </c>
      <c r="G56" s="19">
        <f>D56*F56</f>
        <v>2.5</v>
      </c>
      <c r="I56" s="11"/>
    </row>
    <row r="57" spans="1:10" x14ac:dyDescent="0.3">
      <c r="B57" s="13"/>
      <c r="F57" s="16" t="s">
        <v>36</v>
      </c>
      <c r="G57" s="26">
        <f>SUM(G54:G56)</f>
        <v>3.15</v>
      </c>
      <c r="I57" s="11"/>
    </row>
    <row r="58" spans="1:10" x14ac:dyDescent="0.3">
      <c r="B58" s="13"/>
      <c r="I58" s="11"/>
    </row>
    <row r="59" spans="1:10" x14ac:dyDescent="0.3">
      <c r="B59" s="15" t="s">
        <v>18</v>
      </c>
      <c r="C59" s="16" t="s">
        <v>8</v>
      </c>
      <c r="D59" s="26" t="s">
        <v>9</v>
      </c>
      <c r="E59" s="27" t="s">
        <v>10</v>
      </c>
      <c r="F59" s="26" t="s">
        <v>11</v>
      </c>
      <c r="G59" s="26" t="s">
        <v>12</v>
      </c>
      <c r="I59" s="11"/>
    </row>
    <row r="60" spans="1:10" x14ac:dyDescent="0.3">
      <c r="B60" s="9" t="s">
        <v>19</v>
      </c>
      <c r="C60" s="10" t="s">
        <v>43</v>
      </c>
      <c r="D60" s="10">
        <v>1</v>
      </c>
      <c r="E60" s="18">
        <v>300000</v>
      </c>
      <c r="F60" s="19">
        <f>E60/4000</f>
        <v>75</v>
      </c>
      <c r="G60" s="19">
        <v>75</v>
      </c>
      <c r="I60" s="11"/>
    </row>
    <row r="61" spans="1:10" x14ac:dyDescent="0.3">
      <c r="B61" s="9" t="s">
        <v>21</v>
      </c>
      <c r="C61" s="10" t="s">
        <v>22</v>
      </c>
      <c r="D61" s="10">
        <v>3</v>
      </c>
      <c r="E61" s="18">
        <f>(1075*4000/D61)</f>
        <v>1433333.3333333333</v>
      </c>
      <c r="F61" s="19">
        <f>E61/4000</f>
        <v>358.33333333333331</v>
      </c>
      <c r="G61" s="19">
        <v>358</v>
      </c>
      <c r="I61" s="11"/>
    </row>
    <row r="62" spans="1:10" x14ac:dyDescent="0.3">
      <c r="B62" s="13"/>
      <c r="F62" s="16" t="s">
        <v>23</v>
      </c>
      <c r="G62" s="26">
        <f>SUM(G60:IG61)</f>
        <v>433</v>
      </c>
      <c r="I62" s="11"/>
    </row>
    <row r="63" spans="1:10" x14ac:dyDescent="0.3">
      <c r="B63" s="14" t="s">
        <v>24</v>
      </c>
      <c r="I63" s="11"/>
    </row>
    <row r="64" spans="1:10" ht="27.6" x14ac:dyDescent="0.3">
      <c r="A64" s="8"/>
      <c r="B64" s="53" t="s">
        <v>25</v>
      </c>
      <c r="C64" s="46" t="s">
        <v>26</v>
      </c>
      <c r="D64" s="46" t="s">
        <v>27</v>
      </c>
      <c r="E64" s="46" t="s">
        <v>28</v>
      </c>
      <c r="F64" s="46" t="s">
        <v>29</v>
      </c>
      <c r="G64" s="46" t="s">
        <v>30</v>
      </c>
      <c r="H64" s="46" t="s">
        <v>31</v>
      </c>
      <c r="I64" s="54" t="s">
        <v>32</v>
      </c>
    </row>
    <row r="65" spans="2:9" x14ac:dyDescent="0.3">
      <c r="B65" s="31">
        <v>15000</v>
      </c>
      <c r="C65" s="19">
        <f>B65/4000</f>
        <v>3.75</v>
      </c>
      <c r="D65" s="19">
        <f>C65*E50</f>
        <v>3600</v>
      </c>
      <c r="E65" s="19">
        <f>D65-(G57*E50)</f>
        <v>576</v>
      </c>
      <c r="F65" s="19">
        <f>E65-G62</f>
        <v>143</v>
      </c>
      <c r="G65" s="33">
        <f>G62/(C65-G57)</f>
        <v>721.66666666666652</v>
      </c>
      <c r="H65" s="34">
        <f>F65/1075</f>
        <v>0.13302325581395349</v>
      </c>
      <c r="I65" s="35">
        <f>F65/1440</f>
        <v>9.930555555555555E-2</v>
      </c>
    </row>
    <row r="66" spans="2:9" x14ac:dyDescent="0.3">
      <c r="B66" s="31">
        <v>18000</v>
      </c>
      <c r="C66" s="19">
        <f>B66/4000</f>
        <v>4.5</v>
      </c>
      <c r="D66" s="19">
        <f>C66*E50</f>
        <v>4320</v>
      </c>
      <c r="E66" s="19">
        <f>D66-(G57*E50)</f>
        <v>1296</v>
      </c>
      <c r="F66" s="19">
        <f>E66-G62</f>
        <v>863</v>
      </c>
      <c r="G66" s="33">
        <f>G62/(C66-G57)</f>
        <v>320.7407407407407</v>
      </c>
      <c r="H66" s="34">
        <f>F66/1075</f>
        <v>0.80279069767441857</v>
      </c>
      <c r="I66" s="35">
        <f>F66/1440</f>
        <v>0.59930555555555554</v>
      </c>
    </row>
    <row r="67" spans="2:9" x14ac:dyDescent="0.3">
      <c r="B67" s="31">
        <v>20000</v>
      </c>
      <c r="C67" s="19">
        <f>B67/4000</f>
        <v>5</v>
      </c>
      <c r="D67" s="19">
        <f>C67*E50</f>
        <v>4800</v>
      </c>
      <c r="E67" s="19">
        <f>D67-(G57*E50)</f>
        <v>1776</v>
      </c>
      <c r="F67" s="19">
        <f>E67-G62</f>
        <v>1343</v>
      </c>
      <c r="G67" s="33">
        <f>G62/(C67-G57)</f>
        <v>234.05405405405403</v>
      </c>
      <c r="H67" s="34">
        <f>F67/1075</f>
        <v>1.2493023255813953</v>
      </c>
      <c r="I67" s="35">
        <f>F67/1440</f>
        <v>0.93263888888888891</v>
      </c>
    </row>
    <row r="68" spans="2:9" x14ac:dyDescent="0.3">
      <c r="B68" s="31">
        <v>25000</v>
      </c>
      <c r="C68" s="19">
        <f>B68/4000</f>
        <v>6.25</v>
      </c>
      <c r="D68" s="19">
        <f>C68*E50</f>
        <v>6000</v>
      </c>
      <c r="E68" s="19">
        <f>D68-(G57*E50)</f>
        <v>2976</v>
      </c>
      <c r="F68" s="19">
        <f>E68-G62</f>
        <v>2543</v>
      </c>
      <c r="G68" s="33">
        <f>G62/(C68-G57)</f>
        <v>139.67741935483872</v>
      </c>
      <c r="H68" s="34">
        <f>F68/1075</f>
        <v>2.3655813953488374</v>
      </c>
      <c r="I68" s="35">
        <f>F68/1440</f>
        <v>1.7659722222222223</v>
      </c>
    </row>
    <row r="69" spans="2:9" ht="15" thickBot="1" x14ac:dyDescent="0.35">
      <c r="B69" s="40">
        <v>30000</v>
      </c>
      <c r="C69" s="41">
        <f>B69/4000</f>
        <v>7.5</v>
      </c>
      <c r="D69" s="41">
        <f>C69*E50</f>
        <v>7200</v>
      </c>
      <c r="E69" s="41">
        <f>D69-(G57*E50)</f>
        <v>4176</v>
      </c>
      <c r="F69" s="41">
        <f>E69-G62</f>
        <v>3743</v>
      </c>
      <c r="G69" s="43">
        <f>G62/(C69-G57)</f>
        <v>99.540229885057485</v>
      </c>
      <c r="H69" s="44">
        <f>F69/1075</f>
        <v>3.481860465116279</v>
      </c>
      <c r="I69" s="45">
        <f>F69/1440</f>
        <v>2.5993055555555555</v>
      </c>
    </row>
    <row r="71" spans="2:9" x14ac:dyDescent="0.3">
      <c r="G71" s="50"/>
    </row>
    <row r="72" spans="2:9" x14ac:dyDescent="0.3">
      <c r="B72" s="51"/>
      <c r="G72" s="50"/>
    </row>
    <row r="73" spans="2:9" x14ac:dyDescent="0.3">
      <c r="G73" s="50"/>
      <c r="H73" s="52"/>
    </row>
    <row r="74" spans="2:9" x14ac:dyDescent="0.3">
      <c r="B74" s="51"/>
      <c r="G74" s="50"/>
    </row>
    <row r="75" spans="2:9" x14ac:dyDescent="0.3">
      <c r="G75" s="50"/>
      <c r="H75" s="52"/>
    </row>
  </sheetData>
  <mergeCells count="3">
    <mergeCell ref="B3:I3"/>
    <mergeCell ref="B25:I25"/>
    <mergeCell ref="B47:I4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082fec14-50ff-4eaa-a106-8b2a489931c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FFB3EDDC74C244BAEA8098D15FDC71" ma:contentTypeVersion="14" ma:contentTypeDescription="Create a new document." ma:contentTypeScope="" ma:versionID="7518f905b36a7a3cca5b96f5f61b67c6">
  <xsd:schema xmlns:xsd="http://www.w3.org/2001/XMLSchema" xmlns:xs="http://www.w3.org/2001/XMLSchema" xmlns:p="http://schemas.microsoft.com/office/2006/metadata/properties" xmlns:ns2="082fec14-50ff-4eaa-a106-8b2a489931cd" xmlns:ns3="baa69b20-913e-4e7a-80ca-c0a53b19e3e7" targetNamespace="http://schemas.microsoft.com/office/2006/metadata/properties" ma:root="true" ma:fieldsID="b5ada837d53155c9451b38d1213b6996" ns2:_="" ns3:_="">
    <xsd:import namespace="082fec14-50ff-4eaa-a106-8b2a489931cd"/>
    <xsd:import namespace="baa69b20-913e-4e7a-80ca-c0a53b19e3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2fec14-50ff-4eaa-a106-8b2a489931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a69b20-913e-4e7a-80ca-c0a53b19e3e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4B1839-BC05-4406-BFFF-81CC54C1EC62}">
  <ds:schemaRefs>
    <ds:schemaRef ds:uri="baa69b20-913e-4e7a-80ca-c0a53b19e3e7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082fec14-50ff-4eaa-a106-8b2a489931cd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6322B04-B07A-4311-B34D-18DEE3C74C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2fec14-50ff-4eaa-a106-8b2a489931cd"/>
    <ds:schemaRef ds:uri="baa69b20-913e-4e7a-80ca-c0a53b19e3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AE2E31-EEC8-4A6A-ACCB-AA632A8CA1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Sovannaret Mak</dc:creator>
  <cp:keywords/>
  <dc:description/>
  <cp:lastModifiedBy>Souk Sorphorn</cp:lastModifiedBy>
  <cp:revision/>
  <cp:lastPrinted>2021-12-09T03:37:21Z</cp:lastPrinted>
  <dcterms:created xsi:type="dcterms:W3CDTF">2021-06-06T18:47:27Z</dcterms:created>
  <dcterms:modified xsi:type="dcterms:W3CDTF">2021-12-09T04:32:10Z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0x01010006FFB3EDDC74C244BAEA8098D15FDC71</vt:lpwstr>
  </property>
</Properties>
</file>